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7. Jul 25 Agenda/Finance/"/>
    </mc:Choice>
  </mc:AlternateContent>
  <xr:revisionPtr revIDLastSave="12" documentId="8_{14B25648-BD82-4C52-ABD8-C4E2CFFFFAE5}" xr6:coauthVersionLast="47" xr6:coauthVersionMax="47" xr10:uidLastSave="{1D09206F-742F-4371-AB4F-AFB0D15223B8}"/>
  <bookViews>
    <workbookView xWindow="280" yWindow="380" windowWidth="18920" windowHeight="9860" tabRatio="500" xr2:uid="{00000000-000D-0000-FFFF-FFFF00000000}"/>
  </bookViews>
  <sheets>
    <sheet name="Budget" sheetId="1" r:id="rId1"/>
  </sheets>
  <definedNames>
    <definedName name="_xlnm.Print_Area" localSheetId="0">Budget!$A$1:$P$90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4" i="1"/>
  <c r="D59" i="1"/>
  <c r="D61" i="1" s="1"/>
  <c r="G73" i="1"/>
  <c r="E47" i="1"/>
  <c r="G47" i="1" l="1"/>
  <c r="G53" i="1" s="1"/>
  <c r="D47" i="1"/>
  <c r="G76" i="1" l="1"/>
  <c r="E17" i="1"/>
  <c r="L15" i="1" l="1"/>
  <c r="D17" i="1"/>
  <c r="C47" i="1"/>
  <c r="D48" i="1" s="1"/>
  <c r="C17" i="1"/>
  <c r="L16" i="1" l="1"/>
  <c r="L17" i="1"/>
  <c r="G61" i="1" l="1"/>
  <c r="G63" i="1" l="1"/>
  <c r="E66" i="1" s="1"/>
  <c r="G52" i="1" l="1"/>
  <c r="G54" i="1" s="1"/>
</calcChain>
</file>

<file path=xl/sharedStrings.xml><?xml version="1.0" encoding="utf-8"?>
<sst xmlns="http://schemas.openxmlformats.org/spreadsheetml/2006/main" count="83" uniqueCount="72">
  <si>
    <t>Current Year</t>
  </si>
  <si>
    <t>Budget</t>
  </si>
  <si>
    <t>Actual to 
Date</t>
  </si>
  <si>
    <t>Full Year 
Forecast</t>
  </si>
  <si>
    <t>Explanations</t>
  </si>
  <si>
    <t xml:space="preserve">Draft Budget </t>
  </si>
  <si>
    <t>2023-24</t>
  </si>
  <si>
    <t>Receipts</t>
  </si>
  <si>
    <t>Precept</t>
  </si>
  <si>
    <t>Burial Fees</t>
  </si>
  <si>
    <t>Tax base analysis</t>
  </si>
  <si>
    <t>2022-23</t>
  </si>
  <si>
    <t>Lengthsman</t>
  </si>
  <si>
    <t>Precept Requirement as agreed</t>
  </si>
  <si>
    <t>Grants &amp; Donations</t>
  </si>
  <si>
    <t>Less the WDC Council tax grant</t>
  </si>
  <si>
    <t>Allotments</t>
  </si>
  <si>
    <t>Precept Request</t>
  </si>
  <si>
    <t>Other Receipts</t>
  </si>
  <si>
    <t>Council tax base for Parish</t>
  </si>
  <si>
    <t>Bank Interest</t>
  </si>
  <si>
    <t>Band "D" Council tax for the year</t>
  </si>
  <si>
    <t>Difference year to year Band D</t>
  </si>
  <si>
    <t>Total Income</t>
  </si>
  <si>
    <t>% increase for next year Band D</t>
  </si>
  <si>
    <t>Payments net of VAT</t>
  </si>
  <si>
    <t>Clerk's Expenses</t>
  </si>
  <si>
    <t>Cemetery</t>
  </si>
  <si>
    <t>The Close</t>
  </si>
  <si>
    <t>Recreation Field</t>
  </si>
  <si>
    <t>Repairs &amp; Maintenance</t>
  </si>
  <si>
    <t>Administration</t>
  </si>
  <si>
    <t>Light Energy</t>
  </si>
  <si>
    <t>Light Maintenance</t>
  </si>
  <si>
    <t>Subscriptions &amp; Fees</t>
  </si>
  <si>
    <t>Insurance</t>
  </si>
  <si>
    <t>-</t>
  </si>
  <si>
    <t>Capital Expenditure</t>
  </si>
  <si>
    <t>Misc</t>
  </si>
  <si>
    <t>Chairman's Allowance</t>
  </si>
  <si>
    <t>Members Expenses</t>
  </si>
  <si>
    <t>NDP</t>
  </si>
  <si>
    <t>PWLB Cap Repayment</t>
  </si>
  <si>
    <t>PWLB Interest</t>
  </si>
  <si>
    <t>PWLB - Repayment</t>
  </si>
  <si>
    <t>Election Expenses</t>
  </si>
  <si>
    <t>New Projects/Equipment</t>
  </si>
  <si>
    <t>VAS Device</t>
  </si>
  <si>
    <t>Totals</t>
  </si>
  <si>
    <t>Cash Flow Forecast</t>
  </si>
  <si>
    <t>*</t>
  </si>
  <si>
    <t>Budgeted Income</t>
  </si>
  <si>
    <t>Budgeted Expenditure</t>
  </si>
  <si>
    <t>Precept Analysis</t>
  </si>
  <si>
    <t>2024-25</t>
  </si>
  <si>
    <t>Reduction</t>
  </si>
  <si>
    <t>Change on the year</t>
  </si>
  <si>
    <t>Clerk's Pension by PC</t>
  </si>
  <si>
    <t xml:space="preserve">Vat Reclaim </t>
  </si>
  <si>
    <t>Clerk's Salary inc pension &amp; HMRC</t>
  </si>
  <si>
    <t>** Estimate - mainly based on assumed Persimmon completions</t>
  </si>
  <si>
    <t>Council tax base for Parish **</t>
  </si>
  <si>
    <t>2025-26</t>
  </si>
  <si>
    <t>Precept Grant</t>
  </si>
  <si>
    <t>Forecast Cash Balance as at 1/4/26</t>
  </si>
  <si>
    <t>Forecast Cash Balance as at 31/3/26</t>
  </si>
  <si>
    <t>Pebworth Parish Council Budget 2025-26</t>
  </si>
  <si>
    <t>CIL monies received</t>
  </si>
  <si>
    <t>More burials have taken place</t>
  </si>
  <si>
    <t>Balance as at 18/06/25</t>
  </si>
  <si>
    <t>Costs for Dec 25 to March 26</t>
  </si>
  <si>
    <t>Forecast Cash Balance at end of March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</si>
</sst>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505AE4"/>
      <name val="Calibri"/>
      <family val="2"/>
      <scheme val="minor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505AE4"/>
      <name val="Calibri"/>
      <family val="2"/>
      <scheme val="minor"/>
    </font>
    <font>
      <sz val="10"/>
      <color theme="8" tint="-0.499984740745262"/>
      <name val="Calibri (Body)"/>
    </font>
    <font>
      <sz val="10"/>
      <color theme="8" tint="-0.49998474074526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FFC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4">
    <xf numFmtId="0" fontId="0" fillId="0" borderId="0" xfId="0"/>
    <xf numFmtId="2" fontId="0" fillId="0" borderId="0" xfId="0" applyNumberFormat="1"/>
    <xf numFmtId="0" fontId="0" fillId="0" borderId="1" xfId="0" applyBorder="1"/>
    <xf numFmtId="3" fontId="0" fillId="0" borderId="0" xfId="0" applyNumberFormat="1"/>
    <xf numFmtId="0" fontId="0" fillId="0" borderId="1" xfId="0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0" fillId="0" borderId="0" xfId="0" applyNumberFormat="1"/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/>
    <xf numFmtId="0" fontId="0" fillId="6" borderId="1" xfId="0" applyFill="1" applyBorder="1"/>
    <xf numFmtId="10" fontId="0" fillId="0" borderId="0" xfId="0" applyNumberFormat="1"/>
    <xf numFmtId="0" fontId="0" fillId="5" borderId="1" xfId="0" applyFill="1" applyBorder="1" applyAlignment="1">
      <alignment horizontal="left"/>
    </xf>
    <xf numFmtId="2" fontId="7" fillId="0" borderId="1" xfId="0" applyNumberFormat="1" applyFont="1" applyBorder="1"/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2" fontId="7" fillId="0" borderId="0" xfId="0" applyNumberFormat="1" applyFont="1"/>
    <xf numFmtId="2" fontId="10" fillId="0" borderId="1" xfId="0" applyNumberFormat="1" applyFont="1" applyBorder="1"/>
    <xf numFmtId="2" fontId="11" fillId="0" borderId="1" xfId="0" applyNumberFormat="1" applyFont="1" applyBorder="1"/>
    <xf numFmtId="4" fontId="0" fillId="6" borderId="1" xfId="0" applyNumberFormat="1" applyFill="1" applyBorder="1"/>
    <xf numFmtId="2" fontId="7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3" fontId="1" fillId="4" borderId="1" xfId="0" applyNumberFormat="1" applyFont="1" applyFill="1" applyBorder="1"/>
    <xf numFmtId="2" fontId="1" fillId="4" borderId="1" xfId="0" applyNumberFormat="1" applyFont="1" applyFill="1" applyBorder="1"/>
    <xf numFmtId="10" fontId="1" fillId="4" borderId="1" xfId="0" applyNumberFormat="1" applyFont="1" applyFill="1" applyBorder="1"/>
    <xf numFmtId="164" fontId="0" fillId="0" borderId="1" xfId="1" applyNumberFormat="1" applyFont="1" applyBorder="1"/>
    <xf numFmtId="164" fontId="14" fillId="0" borderId="1" xfId="1" applyNumberFormat="1" applyFont="1" applyBorder="1"/>
    <xf numFmtId="164" fontId="14" fillId="0" borderId="4" xfId="1" applyNumberFormat="1" applyFont="1" applyBorder="1"/>
    <xf numFmtId="164" fontId="2" fillId="0" borderId="1" xfId="1" applyNumberFormat="1" applyFont="1" applyBorder="1"/>
    <xf numFmtId="164" fontId="15" fillId="0" borderId="1" xfId="1" applyNumberFormat="1" applyFont="1" applyBorder="1"/>
    <xf numFmtId="164" fontId="0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64" fontId="0" fillId="0" borderId="0" xfId="1" applyNumberFormat="1" applyFont="1"/>
    <xf numFmtId="164" fontId="0" fillId="4" borderId="1" xfId="1" applyNumberFormat="1" applyFont="1" applyFill="1" applyBorder="1" applyAlignment="1">
      <alignment horizontal="center"/>
    </xf>
    <xf numFmtId="164" fontId="0" fillId="4" borderId="1" xfId="1" applyNumberFormat="1" applyFont="1" applyFill="1" applyBorder="1"/>
    <xf numFmtId="164" fontId="1" fillId="4" borderId="1" xfId="1" applyNumberFormat="1" applyFont="1" applyFill="1" applyBorder="1"/>
    <xf numFmtId="0" fontId="2" fillId="0" borderId="0" xfId="0" applyFont="1"/>
    <xf numFmtId="0" fontId="2" fillId="7" borderId="0" xfId="0" applyFont="1" applyFill="1"/>
    <xf numFmtId="165" fontId="2" fillId="7" borderId="0" xfId="2" applyNumberFormat="1" applyFont="1" applyFill="1"/>
    <xf numFmtId="43" fontId="0" fillId="4" borderId="1" xfId="1" applyFont="1" applyFill="1" applyBorder="1"/>
    <xf numFmtId="0" fontId="18" fillId="0" borderId="0" xfId="0" applyFont="1"/>
    <xf numFmtId="164" fontId="18" fillId="0" borderId="0" xfId="0" applyNumberFormat="1" applyFont="1"/>
    <xf numFmtId="0" fontId="7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7" fillId="8" borderId="1" xfId="1" applyNumberFormat="1" applyFont="1" applyFill="1" applyBorder="1"/>
    <xf numFmtId="164" fontId="10" fillId="8" borderId="1" xfId="1" applyNumberFormat="1" applyFont="1" applyFill="1" applyBorder="1"/>
    <xf numFmtId="164" fontId="1" fillId="8" borderId="1" xfId="1" applyNumberFormat="1" applyFont="1" applyFill="1" applyBorder="1"/>
    <xf numFmtId="164" fontId="7" fillId="8" borderId="1" xfId="1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164" fontId="1" fillId="9" borderId="1" xfId="1" applyNumberFormat="1" applyFont="1" applyFill="1" applyBorder="1" applyAlignment="1">
      <alignment horizontal="right"/>
    </xf>
    <xf numFmtId="164" fontId="1" fillId="9" borderId="1" xfId="1" applyNumberFormat="1" applyFont="1" applyFill="1" applyBorder="1"/>
    <xf numFmtId="164" fontId="16" fillId="9" borderId="1" xfId="1" applyNumberFormat="1" applyFont="1" applyFill="1" applyBorder="1"/>
    <xf numFmtId="164" fontId="1" fillId="9" borderId="1" xfId="1" applyNumberFormat="1" applyFont="1" applyFill="1" applyBorder="1" applyAlignment="1">
      <alignment vertical="center" wrapText="1"/>
    </xf>
    <xf numFmtId="164" fontId="1" fillId="9" borderId="1" xfId="1" applyNumberFormat="1" applyFont="1" applyFill="1" applyBorder="1" applyAlignment="1">
      <alignment vertical="center"/>
    </xf>
    <xf numFmtId="2" fontId="1" fillId="9" borderId="1" xfId="0" applyNumberFormat="1" applyFont="1" applyFill="1" applyBorder="1"/>
    <xf numFmtId="43" fontId="0" fillId="0" borderId="0" xfId="0" applyNumberFormat="1"/>
    <xf numFmtId="0" fontId="0" fillId="10" borderId="0" xfId="0" applyFill="1" applyAlignment="1">
      <alignment horizontal="center"/>
    </xf>
    <xf numFmtId="0" fontId="18" fillId="5" borderId="1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/>
    </xf>
    <xf numFmtId="164" fontId="7" fillId="0" borderId="0" xfId="1" applyNumberFormat="1" applyFont="1"/>
    <xf numFmtId="2" fontId="7" fillId="0" borderId="1" xfId="0" applyNumberFormat="1" applyFont="1" applyBorder="1" applyAlignment="1">
      <alignment wrapText="1"/>
    </xf>
    <xf numFmtId="164" fontId="0" fillId="0" borderId="0" xfId="1" applyNumberFormat="1" applyFont="1" applyBorder="1"/>
    <xf numFmtId="0" fontId="0" fillId="0" borderId="0" xfId="0" applyAlignment="1">
      <alignment vertical="top" wrapText="1"/>
    </xf>
    <xf numFmtId="0" fontId="2" fillId="5" borderId="1" xfId="0" applyFon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left"/>
    </xf>
    <xf numFmtId="43" fontId="0" fillId="5" borderId="1" xfId="1" applyFont="1" applyFill="1" applyBorder="1" applyAlignment="1">
      <alignment horizontal="left"/>
    </xf>
    <xf numFmtId="164" fontId="1" fillId="8" borderId="1" xfId="1" applyNumberFormat="1" applyFont="1" applyFill="1" applyBorder="1" applyAlignment="1">
      <alignment vertical="center"/>
    </xf>
    <xf numFmtId="164" fontId="1" fillId="8" borderId="4" xfId="1" applyNumberFormat="1" applyFont="1" applyFill="1" applyBorder="1"/>
    <xf numFmtId="0" fontId="0" fillId="0" borderId="1" xfId="0" applyBorder="1" applyAlignment="1">
      <alignment horizontal="center"/>
    </xf>
    <xf numFmtId="0" fontId="19" fillId="1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E0C1FF"/>
      <color rgb="FFFDFFC6"/>
      <color rgb="FF505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44" zoomScaleNormal="100" zoomScalePageLayoutView="130" workbookViewId="0">
      <selection activeCell="E74" sqref="E74"/>
    </sheetView>
  </sheetViews>
  <sheetFormatPr defaultColWidth="10.58203125" defaultRowHeight="15.5"/>
  <cols>
    <col min="2" max="2" width="20.9140625" customWidth="1"/>
    <col min="3" max="3" width="10.83203125" bestFit="1" customWidth="1"/>
    <col min="4" max="4" width="11.58203125" customWidth="1"/>
    <col min="5" max="5" width="11.08203125" bestFit="1" customWidth="1"/>
    <col min="6" max="6" width="41.5" customWidth="1"/>
    <col min="7" max="7" width="11.33203125" customWidth="1"/>
    <col min="8" max="8" width="2.83203125" customWidth="1"/>
    <col min="9" max="9" width="55.58203125" customWidth="1"/>
    <col min="12" max="12" width="10.58203125" hidden="1" customWidth="1"/>
    <col min="13" max="13" width="30.08203125" hidden="1" customWidth="1"/>
    <col min="14" max="14" width="23" hidden="1" customWidth="1"/>
    <col min="15" max="15" width="0" hidden="1" customWidth="1"/>
  </cols>
  <sheetData>
    <row r="1" spans="1:15" ht="26">
      <c r="A1" s="78" t="s">
        <v>66</v>
      </c>
      <c r="B1" s="78"/>
      <c r="C1" s="78"/>
      <c r="D1" s="78"/>
      <c r="E1" s="78"/>
      <c r="F1" s="78"/>
      <c r="G1" s="65"/>
    </row>
    <row r="4" spans="1:15">
      <c r="C4" s="77" t="s">
        <v>0</v>
      </c>
      <c r="D4" s="77"/>
      <c r="E4" s="4"/>
      <c r="F4" s="4"/>
      <c r="G4" s="4"/>
    </row>
    <row r="5" spans="1:15" ht="31">
      <c r="C5" s="24" t="s">
        <v>1</v>
      </c>
      <c r="D5" s="25" t="s">
        <v>2</v>
      </c>
      <c r="E5" s="48" t="s">
        <v>3</v>
      </c>
      <c r="F5" s="18" t="s">
        <v>4</v>
      </c>
      <c r="G5" s="55" t="s">
        <v>5</v>
      </c>
    </row>
    <row r="6" spans="1:15">
      <c r="C6" s="4" t="s">
        <v>62</v>
      </c>
      <c r="D6" s="26"/>
      <c r="E6" s="49"/>
      <c r="F6" s="7"/>
      <c r="G6" s="56"/>
    </row>
    <row r="7" spans="1:15">
      <c r="A7" s="93" t="s">
        <v>7</v>
      </c>
      <c r="B7" s="93"/>
      <c r="C7" s="2"/>
      <c r="D7" s="27"/>
      <c r="E7" s="50"/>
      <c r="F7" s="5"/>
      <c r="G7" s="57"/>
    </row>
    <row r="8" spans="1:15">
      <c r="A8" s="81" t="s">
        <v>8</v>
      </c>
      <c r="B8" s="81"/>
      <c r="C8" s="58">
        <v>51435</v>
      </c>
      <c r="D8" s="32">
        <v>25718</v>
      </c>
      <c r="E8" s="51"/>
      <c r="F8" s="15"/>
      <c r="G8" s="58"/>
      <c r="J8" s="64"/>
    </row>
    <row r="9" spans="1:15">
      <c r="A9" s="81" t="s">
        <v>9</v>
      </c>
      <c r="B9" s="81"/>
      <c r="C9" s="58">
        <v>500</v>
      </c>
      <c r="D9" s="32">
        <v>880</v>
      </c>
      <c r="E9" s="51"/>
      <c r="F9" s="15" t="s">
        <v>68</v>
      </c>
      <c r="G9" s="58"/>
      <c r="L9" s="9" t="s">
        <v>6</v>
      </c>
      <c r="M9" s="96" t="s">
        <v>10</v>
      </c>
      <c r="N9" s="96"/>
      <c r="O9" s="10" t="s">
        <v>11</v>
      </c>
    </row>
    <row r="10" spans="1:15">
      <c r="A10" s="81" t="s">
        <v>12</v>
      </c>
      <c r="B10" s="81"/>
      <c r="C10" s="58">
        <v>1200</v>
      </c>
      <c r="D10" s="32">
        <v>166</v>
      </c>
      <c r="E10" s="51"/>
      <c r="F10" s="23"/>
      <c r="G10" s="58"/>
      <c r="L10" s="28">
        <v>39015</v>
      </c>
      <c r="M10" s="97" t="s">
        <v>13</v>
      </c>
      <c r="N10" s="97"/>
      <c r="O10" s="11">
        <v>39015</v>
      </c>
    </row>
    <row r="11" spans="1:15">
      <c r="A11" s="85" t="s">
        <v>14</v>
      </c>
      <c r="B11" s="86"/>
      <c r="C11" s="58"/>
      <c r="D11" s="32"/>
      <c r="E11" s="53"/>
      <c r="F11" s="23"/>
      <c r="G11" s="58"/>
      <c r="L11" s="28"/>
      <c r="M11" s="14"/>
      <c r="N11" s="14"/>
      <c r="O11" s="11"/>
    </row>
    <row r="12" spans="1:15">
      <c r="A12" s="81" t="s">
        <v>63</v>
      </c>
      <c r="B12" s="81"/>
      <c r="C12" s="58">
        <v>1815</v>
      </c>
      <c r="D12" s="32">
        <v>908</v>
      </c>
      <c r="E12" s="51"/>
      <c r="F12" s="15"/>
      <c r="G12" s="58"/>
      <c r="L12" s="41">
        <v>1815</v>
      </c>
      <c r="M12" s="97" t="s">
        <v>15</v>
      </c>
      <c r="N12" s="97"/>
      <c r="O12" s="11">
        <v>1815</v>
      </c>
    </row>
    <row r="13" spans="1:15">
      <c r="A13" s="81" t="s">
        <v>16</v>
      </c>
      <c r="B13" s="81"/>
      <c r="C13" s="58">
        <v>70</v>
      </c>
      <c r="D13" s="32">
        <v>50</v>
      </c>
      <c r="E13" s="51"/>
      <c r="F13" s="15"/>
      <c r="G13" s="58"/>
      <c r="L13" s="28">
        <v>37200</v>
      </c>
      <c r="M13" s="97" t="s">
        <v>17</v>
      </c>
      <c r="N13" s="97"/>
      <c r="O13" s="11">
        <v>37200</v>
      </c>
    </row>
    <row r="14" spans="1:15">
      <c r="A14" s="82" t="s">
        <v>18</v>
      </c>
      <c r="B14" s="82"/>
      <c r="C14" s="58">
        <v>312</v>
      </c>
      <c r="D14" s="37">
        <v>706</v>
      </c>
      <c r="E14" s="75"/>
      <c r="F14" s="69" t="s">
        <v>67</v>
      </c>
      <c r="G14" s="58"/>
      <c r="L14" s="29">
        <v>450.73</v>
      </c>
      <c r="M14" s="97" t="s">
        <v>19</v>
      </c>
      <c r="N14" s="97"/>
      <c r="O14" s="22">
        <v>450.73</v>
      </c>
    </row>
    <row r="15" spans="1:15">
      <c r="A15" s="81" t="s">
        <v>20</v>
      </c>
      <c r="B15" s="81"/>
      <c r="C15" s="58">
        <v>500</v>
      </c>
      <c r="D15" s="33">
        <v>132</v>
      </c>
      <c r="E15" s="76"/>
      <c r="F15" s="6"/>
      <c r="G15" s="58"/>
      <c r="L15" s="29">
        <f>L13/L14</f>
        <v>82.532780156634786</v>
      </c>
      <c r="M15" s="97" t="s">
        <v>21</v>
      </c>
      <c r="N15" s="97"/>
      <c r="O15" s="12">
        <v>82.53</v>
      </c>
    </row>
    <row r="16" spans="1:15">
      <c r="A16" s="81"/>
      <c r="B16" s="81"/>
      <c r="C16" s="15"/>
      <c r="D16" s="15"/>
      <c r="E16" s="15"/>
      <c r="F16" s="15"/>
      <c r="G16" s="15"/>
      <c r="L16" s="29">
        <f>+L15-O15</f>
        <v>2.7801566347847029E-3</v>
      </c>
      <c r="M16" s="97" t="s">
        <v>22</v>
      </c>
      <c r="N16" s="97"/>
      <c r="O16" s="12"/>
    </row>
    <row r="17" spans="1:15">
      <c r="A17" s="94" t="s">
        <v>23</v>
      </c>
      <c r="B17" s="94"/>
      <c r="C17" s="34">
        <f>SUM(C8:C16)</f>
        <v>55832</v>
      </c>
      <c r="D17" s="35">
        <f>SUM(D8:D16)</f>
        <v>28560</v>
      </c>
      <c r="E17" s="52">
        <f>SUM(E8:E15)</f>
        <v>0</v>
      </c>
      <c r="F17" s="20"/>
      <c r="G17" s="60"/>
      <c r="L17" s="30">
        <f>100/(L15/(L15-O15))/100</f>
        <v>3.3685483870873904E-5</v>
      </c>
      <c r="M17" s="97" t="s">
        <v>24</v>
      </c>
      <c r="N17" s="97"/>
      <c r="O17" s="12"/>
    </row>
    <row r="18" spans="1:15">
      <c r="A18" s="83"/>
      <c r="B18" s="84"/>
      <c r="C18" s="70"/>
      <c r="D18" s="70"/>
      <c r="E18" s="70"/>
      <c r="F18" s="70"/>
      <c r="G18" s="70"/>
    </row>
    <row r="19" spans="1:15">
      <c r="A19" s="79" t="s">
        <v>25</v>
      </c>
      <c r="B19" s="80"/>
      <c r="C19" s="70"/>
      <c r="D19" s="70"/>
      <c r="E19" s="70"/>
      <c r="F19" s="70"/>
      <c r="G19" s="70"/>
    </row>
    <row r="20" spans="1:15">
      <c r="A20" s="81"/>
      <c r="B20" s="85"/>
      <c r="C20" s="70"/>
      <c r="D20" s="70"/>
      <c r="E20" s="70"/>
      <c r="F20" s="70"/>
      <c r="G20" s="70"/>
    </row>
    <row r="21" spans="1:15">
      <c r="A21" s="95" t="s">
        <v>59</v>
      </c>
      <c r="B21" s="87"/>
      <c r="C21" s="62">
        <v>9600</v>
      </c>
      <c r="D21" s="37">
        <v>2540</v>
      </c>
      <c r="E21" s="75"/>
      <c r="F21" s="16"/>
      <c r="G21" s="62"/>
      <c r="M21" s="103"/>
      <c r="N21" s="103"/>
      <c r="O21" s="3"/>
    </row>
    <row r="22" spans="1:15">
      <c r="A22" s="87" t="s">
        <v>57</v>
      </c>
      <c r="B22" s="87"/>
      <c r="C22" s="59">
        <v>800</v>
      </c>
      <c r="D22" s="32">
        <v>185</v>
      </c>
      <c r="E22" s="51"/>
      <c r="F22" s="15"/>
      <c r="G22" s="59"/>
      <c r="M22" s="103"/>
      <c r="N22" s="103"/>
    </row>
    <row r="23" spans="1:15">
      <c r="A23" s="87" t="s">
        <v>26</v>
      </c>
      <c r="B23" s="87"/>
      <c r="C23" s="59">
        <v>700</v>
      </c>
      <c r="D23" s="32">
        <v>263</v>
      </c>
      <c r="E23" s="51"/>
      <c r="F23" s="15"/>
      <c r="G23" s="59"/>
      <c r="M23" s="103"/>
      <c r="N23" s="103"/>
      <c r="O23" s="3"/>
    </row>
    <row r="24" spans="1:15">
      <c r="A24" s="90" t="s">
        <v>27</v>
      </c>
      <c r="B24" s="90"/>
      <c r="C24" s="62">
        <f>2640+1500</f>
        <v>4140</v>
      </c>
      <c r="D24" s="37">
        <v>2820</v>
      </c>
      <c r="E24" s="54"/>
      <c r="F24" s="17"/>
      <c r="G24" s="62"/>
      <c r="I24" s="71"/>
      <c r="M24" s="103"/>
      <c r="N24" s="103"/>
      <c r="O24" s="13"/>
    </row>
    <row r="25" spans="1:15">
      <c r="A25" s="87" t="s">
        <v>28</v>
      </c>
      <c r="B25" s="87"/>
      <c r="C25" s="59">
        <v>3500</v>
      </c>
      <c r="D25" s="32">
        <v>1618</v>
      </c>
      <c r="E25" s="53"/>
      <c r="F25" s="15"/>
      <c r="G25" s="59"/>
    </row>
    <row r="26" spans="1:15">
      <c r="A26" s="87" t="s">
        <v>29</v>
      </c>
      <c r="B26" s="87"/>
      <c r="C26" s="59">
        <v>2800</v>
      </c>
      <c r="D26" s="32">
        <v>742</v>
      </c>
      <c r="E26" s="51"/>
      <c r="F26" s="15"/>
      <c r="G26" s="59"/>
    </row>
    <row r="27" spans="1:15">
      <c r="A27" s="87" t="s">
        <v>12</v>
      </c>
      <c r="B27" s="87"/>
      <c r="C27" s="59">
        <f>+C10</f>
        <v>1200</v>
      </c>
      <c r="D27" s="32">
        <v>277</v>
      </c>
      <c r="E27" s="53"/>
      <c r="F27" s="15"/>
      <c r="G27" s="59"/>
      <c r="I27" s="8"/>
    </row>
    <row r="28" spans="1:15">
      <c r="A28" s="101" t="s">
        <v>30</v>
      </c>
      <c r="B28" s="102"/>
      <c r="C28" s="59">
        <v>2000</v>
      </c>
      <c r="D28" s="32">
        <v>104</v>
      </c>
      <c r="E28" s="51"/>
      <c r="F28" s="15"/>
      <c r="G28" s="59"/>
      <c r="I28" s="8"/>
    </row>
    <row r="29" spans="1:15">
      <c r="A29" s="87" t="s">
        <v>31</v>
      </c>
      <c r="B29" s="87"/>
      <c r="C29" s="59">
        <v>1600</v>
      </c>
      <c r="D29" s="32">
        <v>276</v>
      </c>
      <c r="E29" s="51"/>
      <c r="F29" s="15"/>
      <c r="G29" s="59"/>
    </row>
    <row r="30" spans="1:15">
      <c r="A30" s="87" t="s">
        <v>32</v>
      </c>
      <c r="B30" s="87"/>
      <c r="C30" s="59">
        <v>3100</v>
      </c>
      <c r="D30" s="32">
        <v>976</v>
      </c>
      <c r="E30" s="53"/>
      <c r="F30" s="15"/>
      <c r="G30" s="59"/>
    </row>
    <row r="31" spans="1:15">
      <c r="A31" s="87" t="s">
        <v>33</v>
      </c>
      <c r="B31" s="87"/>
      <c r="C31" s="59">
        <v>500</v>
      </c>
      <c r="D31" s="32">
        <v>0</v>
      </c>
      <c r="E31" s="51"/>
      <c r="F31" s="15"/>
      <c r="G31" s="59"/>
    </row>
    <row r="32" spans="1:15">
      <c r="A32" s="87" t="s">
        <v>14</v>
      </c>
      <c r="B32" s="87"/>
      <c r="C32" s="59">
        <v>3000</v>
      </c>
      <c r="D32" s="32">
        <v>490</v>
      </c>
      <c r="E32" s="51"/>
      <c r="F32" s="15"/>
      <c r="G32" s="59"/>
    </row>
    <row r="33" spans="1:7">
      <c r="A33" s="88" t="s">
        <v>34</v>
      </c>
      <c r="B33" s="89"/>
      <c r="C33" s="59">
        <v>1800</v>
      </c>
      <c r="D33" s="32">
        <v>778</v>
      </c>
      <c r="E33" s="51"/>
      <c r="F33" s="15"/>
      <c r="G33" s="59"/>
    </row>
    <row r="34" spans="1:7">
      <c r="A34" s="87" t="s">
        <v>16</v>
      </c>
      <c r="B34" s="87"/>
      <c r="C34" s="59"/>
      <c r="D34" s="32"/>
      <c r="E34" s="53"/>
      <c r="F34" s="15"/>
      <c r="G34" s="59"/>
    </row>
    <row r="35" spans="1:7">
      <c r="A35" s="87" t="s">
        <v>35</v>
      </c>
      <c r="B35" s="87"/>
      <c r="C35" s="59">
        <v>1150</v>
      </c>
      <c r="D35" s="32"/>
      <c r="E35" s="51"/>
      <c r="F35" s="15"/>
      <c r="G35" s="59"/>
    </row>
    <row r="36" spans="1:7">
      <c r="A36" s="87" t="s">
        <v>37</v>
      </c>
      <c r="B36" s="87"/>
      <c r="C36" s="59"/>
      <c r="D36" s="32"/>
      <c r="E36" s="51"/>
      <c r="F36" s="15"/>
      <c r="G36" s="59"/>
    </row>
    <row r="37" spans="1:7">
      <c r="A37" s="87" t="s">
        <v>38</v>
      </c>
      <c r="B37" s="87"/>
      <c r="C37" s="59">
        <v>100</v>
      </c>
      <c r="D37" s="32"/>
      <c r="E37" s="53"/>
      <c r="F37" s="15"/>
      <c r="G37" s="59"/>
    </row>
    <row r="38" spans="1:7">
      <c r="A38" s="90" t="s">
        <v>39</v>
      </c>
      <c r="B38" s="90"/>
      <c r="C38" s="61">
        <v>50</v>
      </c>
      <c r="D38" s="37">
        <v>39</v>
      </c>
      <c r="E38" s="54"/>
      <c r="F38" s="17"/>
      <c r="G38" s="61"/>
    </row>
    <row r="39" spans="1:7">
      <c r="A39" s="87" t="s">
        <v>40</v>
      </c>
      <c r="B39" s="87"/>
      <c r="C39" s="59"/>
      <c r="D39" s="32"/>
      <c r="E39" s="51"/>
      <c r="F39" s="15"/>
      <c r="G39" s="59"/>
    </row>
    <row r="40" spans="1:7">
      <c r="A40" s="87" t="s">
        <v>41</v>
      </c>
      <c r="B40" s="87"/>
      <c r="C40" s="59"/>
      <c r="D40" s="32">
        <v>1350</v>
      </c>
      <c r="E40" s="53"/>
      <c r="F40" s="15"/>
      <c r="G40" s="59"/>
    </row>
    <row r="41" spans="1:7">
      <c r="A41" s="101" t="s">
        <v>42</v>
      </c>
      <c r="B41" s="102"/>
      <c r="C41" s="59">
        <v>2801</v>
      </c>
      <c r="D41" s="32">
        <v>1395</v>
      </c>
      <c r="E41" s="51"/>
      <c r="F41" s="15"/>
      <c r="G41" s="59"/>
    </row>
    <row r="42" spans="1:7">
      <c r="A42" s="101" t="s">
        <v>43</v>
      </c>
      <c r="B42" s="102"/>
      <c r="C42" s="59">
        <v>1089</v>
      </c>
      <c r="D42" s="32">
        <v>700</v>
      </c>
      <c r="E42" s="51"/>
      <c r="F42" s="15"/>
      <c r="G42" s="59"/>
    </row>
    <row r="43" spans="1:7">
      <c r="A43" s="101" t="s">
        <v>44</v>
      </c>
      <c r="B43" s="102"/>
      <c r="C43" s="59"/>
      <c r="D43" s="32"/>
      <c r="E43" s="51"/>
      <c r="F43" s="15"/>
      <c r="G43" s="59"/>
    </row>
    <row r="44" spans="1:7">
      <c r="A44" s="101" t="s">
        <v>45</v>
      </c>
      <c r="B44" s="102"/>
      <c r="C44" s="59">
        <v>50</v>
      </c>
      <c r="D44" s="32"/>
      <c r="E44" s="51"/>
      <c r="F44" s="15"/>
      <c r="G44" s="59"/>
    </row>
    <row r="45" spans="1:7">
      <c r="A45" s="101" t="s">
        <v>46</v>
      </c>
      <c r="B45" s="102"/>
      <c r="C45" s="59">
        <v>5000</v>
      </c>
      <c r="D45" s="32">
        <v>1015</v>
      </c>
      <c r="E45" s="51"/>
      <c r="F45" s="15"/>
      <c r="G45" s="59"/>
    </row>
    <row r="46" spans="1:7">
      <c r="A46" s="91" t="s">
        <v>47</v>
      </c>
      <c r="B46" s="92"/>
      <c r="C46" s="36" t="s">
        <v>36</v>
      </c>
      <c r="D46" s="37" t="s">
        <v>36</v>
      </c>
      <c r="E46" s="54" t="s">
        <v>36</v>
      </c>
      <c r="F46" s="16"/>
      <c r="G46" s="62"/>
    </row>
    <row r="47" spans="1:7">
      <c r="A47" s="99" t="s">
        <v>48</v>
      </c>
      <c r="B47" s="100"/>
      <c r="C47" s="34">
        <f>SUM(C20:C46)</f>
        <v>44980</v>
      </c>
      <c r="D47" s="35">
        <f>SUM(D20:D46)</f>
        <v>15568</v>
      </c>
      <c r="E47" s="52">
        <f>SUM(E20:E46)</f>
        <v>0</v>
      </c>
      <c r="F47" s="21"/>
      <c r="G47" s="60">
        <f>SUM(G21:G45)</f>
        <v>0</v>
      </c>
    </row>
    <row r="48" spans="1:7">
      <c r="A48" s="2"/>
      <c r="B48" s="2"/>
      <c r="C48" s="31"/>
      <c r="D48" s="32">
        <f>(D47/C47)</f>
        <v>0.34610938194753221</v>
      </c>
      <c r="E48" s="51"/>
      <c r="F48" s="6"/>
      <c r="G48" s="63"/>
    </row>
    <row r="49" spans="1:10">
      <c r="C49" s="38"/>
      <c r="D49" s="38"/>
      <c r="E49" s="38"/>
    </row>
    <row r="50" spans="1:10">
      <c r="B50" s="42" t="s">
        <v>49</v>
      </c>
      <c r="C50" s="38"/>
      <c r="D50" s="38"/>
      <c r="E50" s="38"/>
    </row>
    <row r="51" spans="1:10">
      <c r="C51" s="38"/>
      <c r="D51" s="38" t="s">
        <v>64</v>
      </c>
      <c r="E51" s="38"/>
      <c r="G51" s="38"/>
      <c r="I51" t="s">
        <v>50</v>
      </c>
    </row>
    <row r="52" spans="1:10">
      <c r="C52" s="38"/>
      <c r="D52" s="38" t="s">
        <v>51</v>
      </c>
      <c r="E52" s="38"/>
      <c r="G52" s="38">
        <f>+G17</f>
        <v>0</v>
      </c>
    </row>
    <row r="53" spans="1:10">
      <c r="C53" s="38"/>
      <c r="D53" s="38" t="s">
        <v>52</v>
      </c>
      <c r="E53" s="38"/>
      <c r="G53" s="38">
        <f>-G47</f>
        <v>0</v>
      </c>
    </row>
    <row r="54" spans="1:10">
      <c r="C54" s="38"/>
      <c r="D54" s="38" t="s">
        <v>65</v>
      </c>
      <c r="E54" s="38"/>
      <c r="G54" s="38">
        <f>SUM(G51:G53)</f>
        <v>0</v>
      </c>
    </row>
    <row r="55" spans="1:10">
      <c r="C55" s="38"/>
      <c r="D55" s="38"/>
      <c r="E55" s="38"/>
    </row>
    <row r="56" spans="1:10">
      <c r="B56" s="42" t="s">
        <v>53</v>
      </c>
      <c r="C56" s="38"/>
      <c r="D56" s="38"/>
      <c r="E56" s="38"/>
    </row>
    <row r="57" spans="1:10">
      <c r="C57" s="38"/>
      <c r="D57" s="38"/>
      <c r="E57" s="38"/>
    </row>
    <row r="58" spans="1:10">
      <c r="C58" s="38"/>
      <c r="D58" s="67" t="s">
        <v>54</v>
      </c>
      <c r="E58" s="39"/>
      <c r="F58" s="66" t="s">
        <v>10</v>
      </c>
      <c r="G58" s="72" t="s">
        <v>62</v>
      </c>
    </row>
    <row r="59" spans="1:10">
      <c r="C59" s="38"/>
      <c r="D59" s="40">
        <f>+E8+C12</f>
        <v>1815</v>
      </c>
      <c r="E59" s="40"/>
      <c r="F59" s="14" t="s">
        <v>13</v>
      </c>
      <c r="G59" s="73">
        <v>53250</v>
      </c>
    </row>
    <row r="60" spans="1:10">
      <c r="C60" s="38"/>
      <c r="D60" s="40">
        <v>1815</v>
      </c>
      <c r="E60" s="40"/>
      <c r="F60" s="14" t="s">
        <v>15</v>
      </c>
      <c r="G60" s="73">
        <v>1815</v>
      </c>
    </row>
    <row r="61" spans="1:10">
      <c r="C61" s="38"/>
      <c r="D61" s="40">
        <f>+D59-D60</f>
        <v>0</v>
      </c>
      <c r="E61" s="40"/>
      <c r="F61" s="14" t="s">
        <v>17</v>
      </c>
      <c r="G61" s="73">
        <f>+G59-G60</f>
        <v>51435</v>
      </c>
    </row>
    <row r="62" spans="1:10">
      <c r="A62" s="98"/>
      <c r="B62" s="98"/>
      <c r="C62" s="38"/>
      <c r="D62" s="40">
        <v>562</v>
      </c>
      <c r="E62" s="40"/>
      <c r="F62" s="14" t="s">
        <v>61</v>
      </c>
      <c r="G62" s="73">
        <v>624</v>
      </c>
    </row>
    <row r="63" spans="1:10">
      <c r="A63" s="98"/>
      <c r="B63" s="98"/>
      <c r="C63" s="38"/>
      <c r="D63" s="45">
        <v>82.45</v>
      </c>
      <c r="E63" s="40"/>
      <c r="F63" s="14" t="s">
        <v>21</v>
      </c>
      <c r="G63" s="74">
        <f>+G61/G62</f>
        <v>82.427884615384613</v>
      </c>
    </row>
    <row r="64" spans="1:10">
      <c r="J64" s="1"/>
    </row>
    <row r="65" spans="3:8">
      <c r="D65" t="s">
        <v>60</v>
      </c>
    </row>
    <row r="66" spans="3:8">
      <c r="D66" s="43" t="s">
        <v>55</v>
      </c>
      <c r="E66" s="44">
        <f>+(D63-G63)/D63</f>
        <v>2.6822783038677551E-4</v>
      </c>
    </row>
    <row r="68" spans="3:8">
      <c r="D68" s="19"/>
      <c r="E68" s="19"/>
      <c r="F68" s="19"/>
      <c r="G68" s="19"/>
    </row>
    <row r="69" spans="3:8">
      <c r="D69" s="19"/>
      <c r="E69" s="19" t="s">
        <v>69</v>
      </c>
      <c r="F69" s="19"/>
      <c r="G69" s="68">
        <v>76099</v>
      </c>
      <c r="H69" s="68"/>
    </row>
    <row r="70" spans="3:8">
      <c r="D70" s="19"/>
      <c r="E70" s="19" t="s">
        <v>58</v>
      </c>
      <c r="F70" s="19"/>
      <c r="G70" s="68"/>
      <c r="H70" s="68"/>
    </row>
    <row r="71" spans="3:8">
      <c r="D71" s="19"/>
      <c r="E71" s="19" t="s">
        <v>70</v>
      </c>
      <c r="F71" s="19"/>
      <c r="G71" s="68"/>
      <c r="H71" s="68"/>
    </row>
    <row r="72" spans="3:8">
      <c r="D72" s="19"/>
      <c r="E72" s="19"/>
      <c r="F72" s="19"/>
      <c r="G72" s="68"/>
      <c r="H72" s="68"/>
    </row>
    <row r="73" spans="3:8">
      <c r="D73" s="19"/>
      <c r="E73" s="19" t="s">
        <v>71</v>
      </c>
      <c r="F73" s="19"/>
      <c r="G73" s="68">
        <f>+G69+G70-G71</f>
        <v>76099</v>
      </c>
      <c r="H73" s="68"/>
    </row>
    <row r="74" spans="3:8">
      <c r="D74" s="19"/>
      <c r="E74" s="19"/>
      <c r="F74" s="19"/>
      <c r="G74" s="19"/>
      <c r="H74" s="19"/>
    </row>
    <row r="76" spans="3:8">
      <c r="C76" s="46" t="s">
        <v>56</v>
      </c>
      <c r="D76" s="46"/>
      <c r="E76" s="46"/>
      <c r="F76" s="46"/>
      <c r="G76" s="47">
        <f>+G74-G71</f>
        <v>0</v>
      </c>
      <c r="H76" s="47"/>
    </row>
  </sheetData>
  <mergeCells count="57">
    <mergeCell ref="M15:N15"/>
    <mergeCell ref="A62:B62"/>
    <mergeCell ref="A63:B63"/>
    <mergeCell ref="A47:B47"/>
    <mergeCell ref="A41:B41"/>
    <mergeCell ref="A45:B45"/>
    <mergeCell ref="A44:B44"/>
    <mergeCell ref="A42:B42"/>
    <mergeCell ref="A43:B43"/>
    <mergeCell ref="M24:N24"/>
    <mergeCell ref="M16:N16"/>
    <mergeCell ref="M17:N17"/>
    <mergeCell ref="M21:N21"/>
    <mergeCell ref="M22:N22"/>
    <mergeCell ref="M23:N23"/>
    <mergeCell ref="A28:B28"/>
    <mergeCell ref="M9:N9"/>
    <mergeCell ref="M10:N10"/>
    <mergeCell ref="M12:N12"/>
    <mergeCell ref="M13:N13"/>
    <mergeCell ref="M14:N14"/>
    <mergeCell ref="A46:B46"/>
    <mergeCell ref="A7:B7"/>
    <mergeCell ref="A25:B25"/>
    <mergeCell ref="A26:B26"/>
    <mergeCell ref="A27:B27"/>
    <mergeCell ref="A29:B29"/>
    <mergeCell ref="A30:B30"/>
    <mergeCell ref="A16:B16"/>
    <mergeCell ref="A17:B17"/>
    <mergeCell ref="A20:B20"/>
    <mergeCell ref="A21:B21"/>
    <mergeCell ref="A23:B23"/>
    <mergeCell ref="A24:B24"/>
    <mergeCell ref="A22:B22"/>
    <mergeCell ref="A37:B37"/>
    <mergeCell ref="A39:B39"/>
    <mergeCell ref="A40:B40"/>
    <mergeCell ref="A31:B31"/>
    <mergeCell ref="A32:B32"/>
    <mergeCell ref="A34:B34"/>
    <mergeCell ref="A35:B35"/>
    <mergeCell ref="A36:B36"/>
    <mergeCell ref="A33:B33"/>
    <mergeCell ref="A38:B38"/>
    <mergeCell ref="C4:D4"/>
    <mergeCell ref="A1:F1"/>
    <mergeCell ref="A19:B19"/>
    <mergeCell ref="A8:B8"/>
    <mergeCell ref="A9:B9"/>
    <mergeCell ref="A10:B10"/>
    <mergeCell ref="A12:B12"/>
    <mergeCell ref="A13:B13"/>
    <mergeCell ref="A14:B14"/>
    <mergeCell ref="A15:B15"/>
    <mergeCell ref="A18:B18"/>
    <mergeCell ref="A11:B11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Donna Bowles</cp:lastModifiedBy>
  <cp:revision/>
  <cp:lastPrinted>2025-06-18T13:07:12Z</cp:lastPrinted>
  <dcterms:created xsi:type="dcterms:W3CDTF">2017-12-07T11:34:47Z</dcterms:created>
  <dcterms:modified xsi:type="dcterms:W3CDTF">2025-06-18T13:07:36Z</dcterms:modified>
  <cp:category/>
  <cp:contentStatus/>
</cp:coreProperties>
</file>